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_felices\Documents\PUERTO FALCÓN\POG, POA 2025 y PC\"/>
    </mc:Choice>
  </mc:AlternateContent>
  <xr:revisionPtr revIDLastSave="0" documentId="13_ncr:1_{2D910B74-FC82-463C-B8A1-19A3B96A58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" sheetId="1" r:id="rId1"/>
    <sheet name="Conciliación" sheetId="3" r:id="rId2"/>
  </sheets>
  <externalReferences>
    <externalReference r:id="rId3"/>
    <externalReference r:id="rId4"/>
  </externalReferences>
  <definedNames>
    <definedName name="_xlnm.Print_Area" localSheetId="0">PA!$A$2:$M$24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H10" i="1"/>
  <c r="I10" i="1"/>
  <c r="E12" i="1" l="1"/>
  <c r="F12" i="1" s="1"/>
  <c r="I21" i="1" l="1"/>
  <c r="H21" i="1"/>
  <c r="I20" i="1"/>
  <c r="H20" i="1"/>
  <c r="I19" i="1"/>
  <c r="H19" i="1"/>
  <c r="G20" i="1"/>
  <c r="G21" i="1"/>
  <c r="E19" i="1" l="1"/>
  <c r="F19" i="1" s="1"/>
  <c r="E21" i="1"/>
  <c r="F21" i="1" s="1"/>
  <c r="E20" i="1"/>
  <c r="F20" i="1" s="1"/>
  <c r="E18" i="1" l="1"/>
  <c r="F18" i="1" s="1"/>
  <c r="D6" i="3"/>
  <c r="C6" i="3"/>
  <c r="B6" i="3"/>
  <c r="E16" i="1" l="1"/>
  <c r="F16" i="1" s="1"/>
  <c r="E15" i="1"/>
  <c r="F15" i="1" s="1"/>
  <c r="E13" i="1"/>
  <c r="F13" i="1" s="1"/>
  <c r="E17" i="1"/>
  <c r="F17" i="1" s="1"/>
  <c r="E11" i="1" l="1"/>
  <c r="C5" i="3"/>
  <c r="D5" i="3"/>
  <c r="B5" i="3"/>
  <c r="C4" i="3"/>
  <c r="D4" i="3"/>
  <c r="B4" i="3"/>
  <c r="C3" i="3"/>
  <c r="D3" i="3"/>
  <c r="B3" i="3"/>
  <c r="A6" i="3"/>
  <c r="A5" i="3"/>
  <c r="A4" i="3"/>
  <c r="A3" i="3"/>
  <c r="F11" i="1" l="1"/>
  <c r="F10" i="1" s="1"/>
  <c r="E10" i="1"/>
  <c r="E5" i="3"/>
  <c r="E3" i="3"/>
  <c r="E4" i="3"/>
  <c r="C7" i="3"/>
  <c r="D7" i="3"/>
  <c r="E6" i="3" l="1"/>
  <c r="E7" i="3" s="1"/>
  <c r="B7" i="3"/>
</calcChain>
</file>

<file path=xl/sharedStrings.xml><?xml version="1.0" encoding="utf-8"?>
<sst xmlns="http://schemas.openxmlformats.org/spreadsheetml/2006/main" count="73" uniqueCount="54">
  <si>
    <t>Plan de Adquisiciones (PA)</t>
  </si>
  <si>
    <t>N.º Adquisición</t>
  </si>
  <si>
    <t>Descripción de la adquisición</t>
  </si>
  <si>
    <t>Componente / Actividad</t>
  </si>
  <si>
    <t>Cantidad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</si>
  <si>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</si>
  <si>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</si>
  <si>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</si>
  <si>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</si>
  <si>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</si>
  <si>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</si>
  <si>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</si>
  <si>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 xml:space="preserve"> FOCEM </t>
  </si>
  <si>
    <t xml:space="preserve"> CLE </t>
  </si>
  <si>
    <t xml:space="preserve"> CLNE </t>
  </si>
  <si>
    <t>LPI</t>
  </si>
  <si>
    <t>CD</t>
  </si>
  <si>
    <t>ORGANISMO EJECUTOR: MINISTERIO DE OBRAS PÚBLICAS Y COMUNICACIONES</t>
  </si>
  <si>
    <t>Riesgos</t>
  </si>
  <si>
    <t>1. Disponibilidad oportuna de recursos de fondos de contrapartida local</t>
  </si>
  <si>
    <t>CONCILIACIÓN Presupuesto - Plan de Adquisiciones</t>
  </si>
  <si>
    <t>Global</t>
  </si>
  <si>
    <t>Selección y contratación de Empresa Consultora para la Implementación del Plan de Gestión Ambiental del Proyecto</t>
  </si>
  <si>
    <t>TOTAL</t>
  </si>
  <si>
    <t>VALOR TOTAL</t>
  </si>
  <si>
    <t>Selección y Contratación de la Empresa Constructora para el Mejoramiento del Centro de Frontera de Puerto Falcón</t>
  </si>
  <si>
    <t>Contratación de la Empresa Consultora para la Ejecución del Plan de Comunicación y Visibilidad</t>
  </si>
  <si>
    <t>Selección y Contratación de Consultores</t>
  </si>
  <si>
    <t>Componente 1. Centro de Frontera con Infraestructura Física mejorada.</t>
  </si>
  <si>
    <t>Componente 2.  Plan de Visibilidad y Comunicación implementado</t>
  </si>
  <si>
    <t>Componente 3. Plan Gestión Ambiental (PGA) implementado</t>
  </si>
  <si>
    <t>Componente 4. Unidad Nacional Ejecutora conformada</t>
  </si>
  <si>
    <t xml:space="preserve">NOMBRE DEL PROYECTO: Mejoramiento del Centro de Frontera de Puerto Falcón
</t>
  </si>
  <si>
    <t>N° VERSIÓN: 01/25</t>
  </si>
  <si>
    <t>N° COF: 01/25                     N° ADD: -</t>
  </si>
  <si>
    <t>Selección y Contratación de empresas para el Acondicionamiento de las Oficinas de la Unidad Nacional Ejecutora FOCEM del MOPC</t>
  </si>
  <si>
    <t>Lote 1: Adquisición de muebles y mobiliario.</t>
  </si>
  <si>
    <t>Lote 2: Adquisición y suscripción de Softwares para modelación de estructuras, infraestrucruras y cálculos.</t>
  </si>
  <si>
    <t>7.1</t>
  </si>
  <si>
    <t>7.2</t>
  </si>
  <si>
    <t>7.3</t>
  </si>
  <si>
    <t>2. Factores climáticos.</t>
  </si>
  <si>
    <t>Menor Cuantía</t>
  </si>
  <si>
    <t>3. Ajustes significativos durante la revisión del proyecto.</t>
  </si>
  <si>
    <t>4. Retrasos en los acuerdos interinstitucionales y en la Mesa Técnica de Trabajo-Puerto Falcón del Grupo Técnico Mixto Infraestructura Argentina Paraguay (GTM).</t>
  </si>
  <si>
    <t>5. Cambios en las políticas publicas o gubernamentales.</t>
  </si>
  <si>
    <t>6. Imprevistos durante la ejecución de la obra.</t>
  </si>
  <si>
    <t>Lote 3: Adquisición de equipos, accesorios y mantenimiento de los equipos informaticos.</t>
  </si>
  <si>
    <t xml:space="preserve">Selección y Contratación de servicios de Consultoría para la Fiscalización del Mejoramiento del Centro de Frontera de Puerto Falcón </t>
  </si>
  <si>
    <t>1.1</t>
  </si>
  <si>
    <t>1.2</t>
  </si>
  <si>
    <t>Elaboración del Proyecto Ejecutivo del Mejoramiento del Centro de Frontera de Puerto Falcón</t>
  </si>
  <si>
    <t>Selección y Contratación de servicios de Consultoria para la Revisión del Proyecto</t>
  </si>
  <si>
    <t>Provisión de equipos para la Fiscalización de la Revisión del Proyecto: movilidad, notebook.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</si>
</sst>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 * #,##0_ ;_ * \-#,##0_ ;_ * &quot;-&quot;_ ;_ @_ "/>
    <numFmt numFmtId="165" formatCode="_(* #,##0_);_(* \(#,##0\);_(* &quot;-&quot;??_);_(@_)"/>
    <numFmt numFmtId="166" formatCode="_(* #,##0.000000_);_(* \(#,##0.000000\);_(* &quot;-&quot;??_);_(@_)"/>
    <numFmt numFmtId="167" formatCode="_(* #,##0.00000_);_(* \(#,##0.00000\);_(* &quot;-&quot;??_);_(@_)"/>
    <numFmt numFmtId="168" formatCode="_(* #,##0.000_);_(* \(#,##0.000\);_(* &quot;-&quot;??_);_(@_)"/>
    <numFmt numFmtId="169" formatCode="#\ ??/16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sz val="10"/>
      <color rgb="FF000000"/>
      <name val="Gill Sans MT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Gill Sans MT"/>
      <family val="2"/>
    </font>
    <font>
      <sz val="12"/>
      <color rgb="FF000000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b/>
      <sz val="12"/>
      <color theme="0"/>
      <name val="Gill Sans MT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Gill Sans MT"/>
      <family val="2"/>
    </font>
    <font>
      <b/>
      <sz val="10"/>
      <name val="Gill Sans MT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/>
    <xf numFmtId="0" fontId="13" fillId="0" borderId="0" xfId="0" applyFont="1" applyAlignment="1">
      <alignment vertical="center"/>
    </xf>
    <xf numFmtId="0" fontId="2" fillId="0" borderId="0" xfId="0" applyFont="1" applyAlignment="1"/>
    <xf numFmtId="168" fontId="12" fillId="0" borderId="0" xfId="0" applyNumberFormat="1" applyFont="1"/>
    <xf numFmtId="0" fontId="12" fillId="0" borderId="0" xfId="0" applyFont="1"/>
    <xf numFmtId="167" fontId="0" fillId="0" borderId="0" xfId="0" applyNumberFormat="1"/>
    <xf numFmtId="0" fontId="14" fillId="0" borderId="0" xfId="0" applyFont="1"/>
    <xf numFmtId="166" fontId="14" fillId="6" borderId="0" xfId="0" applyNumberFormat="1" applyFont="1" applyFill="1"/>
    <xf numFmtId="0" fontId="0" fillId="6" borderId="0" xfId="0" applyFill="1"/>
    <xf numFmtId="165" fontId="0" fillId="0" borderId="0" xfId="0" applyNumberFormat="1"/>
    <xf numFmtId="0" fontId="13" fillId="0" borderId="0" xfId="0" applyFont="1" applyAlignment="1"/>
    <xf numFmtId="0" fontId="0" fillId="0" borderId="0" xfId="0" applyAlignment="1"/>
    <xf numFmtId="0" fontId="15" fillId="0" borderId="0" xfId="0" applyFont="1" applyAlignment="1"/>
    <xf numFmtId="165" fontId="18" fillId="4" borderId="5" xfId="1" applyNumberFormat="1" applyFont="1" applyFill="1" applyBorder="1" applyAlignment="1">
      <alignment horizontal="center" vertical="center" wrapText="1"/>
    </xf>
    <xf numFmtId="165" fontId="19" fillId="6" borderId="5" xfId="1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/>
    </xf>
    <xf numFmtId="165" fontId="18" fillId="4" borderId="6" xfId="1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 wrapText="1"/>
    </xf>
    <xf numFmtId="165" fontId="20" fillId="4" borderId="7" xfId="1" applyNumberFormat="1" applyFont="1" applyFill="1" applyBorder="1" applyAlignment="1">
      <alignment horizontal="center" vertical="center" wrapText="1"/>
    </xf>
    <xf numFmtId="169" fontId="2" fillId="0" borderId="0" xfId="0" applyNumberFormat="1" applyFont="1" applyAlignment="1"/>
    <xf numFmtId="165" fontId="18" fillId="6" borderId="6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165" fontId="8" fillId="0" borderId="5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0" fillId="0" borderId="6" xfId="0" applyFill="1" applyBorder="1"/>
    <xf numFmtId="0" fontId="10" fillId="0" borderId="5" xfId="0" applyFont="1" applyFill="1" applyBorder="1" applyAlignment="1">
      <alignment horizontal="center" vertical="center" wrapText="1"/>
    </xf>
    <xf numFmtId="17" fontId="24" fillId="0" borderId="5" xfId="0" applyNumberFormat="1" applyFont="1" applyFill="1" applyBorder="1" applyAlignment="1">
      <alignment horizontal="center" vertical="center" wrapText="1"/>
    </xf>
    <xf numFmtId="164" fontId="0" fillId="0" borderId="0" xfId="5" applyFont="1"/>
    <xf numFmtId="164" fontId="2" fillId="0" borderId="0" xfId="5" applyFont="1" applyAlignment="1"/>
    <xf numFmtId="164" fontId="5" fillId="3" borderId="5" xfId="5" applyFont="1" applyFill="1" applyBorder="1" applyAlignment="1">
      <alignment horizontal="center" vertical="center" wrapText="1"/>
    </xf>
    <xf numFmtId="164" fontId="5" fillId="0" borderId="5" xfId="5" applyFont="1" applyFill="1" applyBorder="1" applyAlignment="1">
      <alignment horizontal="center" vertical="center" wrapText="1"/>
    </xf>
    <xf numFmtId="164" fontId="24" fillId="0" borderId="5" xfId="5" applyFont="1" applyFill="1" applyBorder="1" applyAlignment="1">
      <alignment horizontal="center" vertical="center" wrapText="1"/>
    </xf>
    <xf numFmtId="164" fontId="9" fillId="0" borderId="5" xfId="5" applyFont="1" applyFill="1" applyBorder="1" applyAlignment="1">
      <alignment horizontal="center" vertical="center" wrapText="1"/>
    </xf>
    <xf numFmtId="164" fontId="9" fillId="0" borderId="5" xfId="5" applyFont="1" applyFill="1" applyBorder="1" applyAlignment="1">
      <alignment horizontal="center" vertical="center"/>
    </xf>
    <xf numFmtId="164" fontId="11" fillId="0" borderId="0" xfId="5" applyFont="1" applyAlignment="1">
      <alignment vertical="center"/>
    </xf>
    <xf numFmtId="164" fontId="25" fillId="0" borderId="5" xfId="5" applyFont="1" applyFill="1" applyBorder="1" applyAlignment="1">
      <alignment horizontal="center" vertical="center"/>
    </xf>
    <xf numFmtId="164" fontId="26" fillId="0" borderId="5" xfId="5" applyFont="1" applyFill="1" applyBorder="1" applyAlignment="1">
      <alignment horizontal="center" vertical="center" wrapText="1"/>
    </xf>
    <xf numFmtId="164" fontId="25" fillId="0" borderId="5" xfId="5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5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0" fillId="0" borderId="5" xfId="0" applyBorder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3" xfId="5" applyFont="1" applyFill="1" applyBorder="1" applyAlignment="1">
      <alignment horizontal="center" vertical="center" wrapText="1"/>
    </xf>
    <xf numFmtId="164" fontId="5" fillId="3" borderId="5" xfId="5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27" fillId="0" borderId="0" xfId="0" applyFont="1" applyAlignment="1">
      <alignment horizontal="right"/>
    </xf>
    <xf numFmtId="0" fontId="27" fillId="0" borderId="0" xfId="0" applyFont="1"/>
    <xf numFmtId="165" fontId="27" fillId="0" borderId="0" xfId="0" applyNumberFormat="1" applyFont="1"/>
  </cellXfs>
  <cellStyles count="6">
    <cellStyle name="Hipervínculo" xfId="3" builtinId="8" hidden="1"/>
    <cellStyle name="Hipervínculo visitado" xfId="4" builtinId="9" hidden="1"/>
    <cellStyle name="Millares" xfId="1" builtinId="3"/>
    <cellStyle name="Millares [0]" xfId="5" builtinId="6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r/Downloads/Planificaci&#243;n%20de%20gastos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r/Downloads/Planificaci&#243;n%20de%20gastos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TO FALCON"/>
      <sheetName val="PRES Actividades"/>
      <sheetName val="PRES Actividades (2)"/>
      <sheetName val="UNE (2)"/>
      <sheetName val="Hoja1"/>
      <sheetName val="CRONOGRAMA DE DESEMBOLSOS"/>
      <sheetName val="Gastos por año"/>
      <sheetName val="Gastos por año (2)"/>
    </sheetNames>
    <sheetDataSet>
      <sheetData sheetId="0"/>
      <sheetData sheetId="1"/>
      <sheetData sheetId="2"/>
      <sheetData sheetId="3">
        <row r="47">
          <cell r="E47">
            <v>5000</v>
          </cell>
        </row>
        <row r="49">
          <cell r="E49">
            <v>10000</v>
          </cell>
        </row>
        <row r="50">
          <cell r="E50">
            <v>30000</v>
          </cell>
        </row>
        <row r="52">
          <cell r="E52">
            <v>6570.3022339027593</v>
          </cell>
        </row>
      </sheetData>
      <sheetData sheetId="4"/>
      <sheetData sheetId="5"/>
      <sheetData sheetId="6"/>
      <sheetData sheetId="7">
        <row r="20">
          <cell r="C20">
            <v>23242851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TO FALCON"/>
      <sheetName val="PRES Actividades"/>
      <sheetName val="PRES Actividades (2)"/>
      <sheetName val="UNE (2)"/>
      <sheetName val="Hoja1"/>
      <sheetName val="CRONOGRAMA DE DESEMBOLSOS"/>
      <sheetName val="Gastos por año"/>
      <sheetName val="Gastos por añ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BI35">
            <v>7500</v>
          </cell>
        </row>
        <row r="36">
          <cell r="BI36">
            <v>22500</v>
          </cell>
        </row>
        <row r="37">
          <cell r="BI37">
            <v>4927.7266754270695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3"/>
  <sheetViews>
    <sheetView showGridLines="0" tabSelected="1" zoomScale="80" zoomScaleNormal="80" workbookViewId="0"/>
  </sheetViews>
  <sheetFormatPr baseColWidth="10" defaultRowHeight="15" x14ac:dyDescent="0.25"/>
  <cols>
    <col min="1" max="1" width="14" style="12" customWidth="1"/>
    <col min="2" max="2" width="42.7109375" customWidth="1"/>
    <col min="3" max="3" width="24" customWidth="1"/>
    <col min="4" max="4" width="14.7109375" bestFit="1" customWidth="1"/>
    <col min="5" max="5" width="15" style="38" bestFit="1" customWidth="1"/>
    <col min="6" max="6" width="14.7109375" style="38" bestFit="1" customWidth="1"/>
    <col min="7" max="8" width="14.140625" style="38" bestFit="1" customWidth="1"/>
    <col min="9" max="9" width="14.7109375" style="38" bestFit="1" customWidth="1"/>
    <col min="10" max="10" width="14.28515625" customWidth="1"/>
    <col min="11" max="11" width="16.42578125" customWidth="1"/>
    <col min="12" max="12" width="13.7109375" customWidth="1"/>
    <col min="13" max="13" width="17.85546875" customWidth="1"/>
    <col min="14" max="14" width="17.140625" customWidth="1"/>
    <col min="16" max="16" width="14.140625" bestFit="1" customWidth="1"/>
    <col min="17" max="17" width="12.42578125" bestFit="1" customWidth="1"/>
  </cols>
  <sheetData>
    <row r="2" spans="1:17" ht="18" customHeight="1" x14ac:dyDescent="0.25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7" x14ac:dyDescent="0.25">
      <c r="A3" s="2" t="s">
        <v>34</v>
      </c>
    </row>
    <row r="4" spans="1:17" ht="18" customHeight="1" x14ac:dyDescent="0.35">
      <c r="A4" s="11" t="s">
        <v>17</v>
      </c>
      <c r="B4" s="3"/>
      <c r="C4" s="3"/>
      <c r="D4" s="3"/>
      <c r="E4" s="39"/>
      <c r="F4" s="39"/>
      <c r="G4" s="39"/>
      <c r="H4" s="39"/>
      <c r="I4" s="39"/>
      <c r="J4" s="3"/>
      <c r="K4" s="3"/>
      <c r="L4" s="3"/>
      <c r="M4" s="3"/>
    </row>
    <row r="5" spans="1:17" ht="21.75" customHeight="1" x14ac:dyDescent="0.35">
      <c r="A5" s="11" t="s">
        <v>33</v>
      </c>
      <c r="B5" s="23"/>
      <c r="C5" s="3"/>
      <c r="D5" s="3"/>
      <c r="E5" s="39"/>
      <c r="F5" s="39"/>
      <c r="G5" s="39"/>
      <c r="H5" s="39"/>
      <c r="I5" s="39"/>
      <c r="J5" s="3"/>
      <c r="K5" s="3"/>
      <c r="L5" s="3"/>
      <c r="M5" s="3"/>
      <c r="N5" s="1"/>
      <c r="O5" s="1"/>
      <c r="P5" s="1"/>
      <c r="Q5" s="1"/>
    </row>
    <row r="6" spans="1:17" ht="15.75" thickBot="1" x14ac:dyDescent="0.3"/>
    <row r="7" spans="1:17" ht="24.4" customHeight="1" thickBot="1" x14ac:dyDescent="0.3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</row>
    <row r="8" spans="1:17" ht="15.75" customHeight="1" x14ac:dyDescent="0.25">
      <c r="A8" s="60" t="s">
        <v>1</v>
      </c>
      <c r="B8" s="62" t="s">
        <v>2</v>
      </c>
      <c r="C8" s="62" t="s">
        <v>3</v>
      </c>
      <c r="D8" s="62" t="s">
        <v>4</v>
      </c>
      <c r="E8" s="64" t="s">
        <v>5</v>
      </c>
      <c r="F8" s="64" t="s">
        <v>6</v>
      </c>
      <c r="G8" s="64" t="s">
        <v>7</v>
      </c>
      <c r="H8" s="64"/>
      <c r="I8" s="64"/>
      <c r="J8" s="62" t="s">
        <v>8</v>
      </c>
      <c r="K8" s="62" t="s">
        <v>9</v>
      </c>
      <c r="L8" s="62" t="s">
        <v>10</v>
      </c>
      <c r="M8" s="66" t="s">
        <v>11</v>
      </c>
    </row>
    <row r="9" spans="1:17" ht="28.5" customHeight="1" x14ac:dyDescent="0.25">
      <c r="A9" s="61"/>
      <c r="B9" s="63"/>
      <c r="C9" s="63"/>
      <c r="D9" s="63"/>
      <c r="E9" s="65"/>
      <c r="F9" s="65"/>
      <c r="G9" s="40" t="s">
        <v>12</v>
      </c>
      <c r="H9" s="40" t="s">
        <v>13</v>
      </c>
      <c r="I9" s="40" t="s">
        <v>14</v>
      </c>
      <c r="J9" s="63"/>
      <c r="K9" s="63"/>
      <c r="L9" s="63"/>
      <c r="M9" s="67"/>
    </row>
    <row r="10" spans="1:17" s="49" customFormat="1" ht="34.5" x14ac:dyDescent="0.25">
      <c r="A10" s="51">
        <v>1</v>
      </c>
      <c r="B10" s="26" t="s">
        <v>52</v>
      </c>
      <c r="C10" s="53" t="s">
        <v>28</v>
      </c>
      <c r="D10" s="50" t="s">
        <v>21</v>
      </c>
      <c r="E10" s="41">
        <f>+E11+E12</f>
        <v>683313</v>
      </c>
      <c r="F10" s="41">
        <f t="shared" ref="F10:I10" si="0">+F11+F12</f>
        <v>683313</v>
      </c>
      <c r="G10" s="41">
        <f t="shared" si="0"/>
        <v>493112</v>
      </c>
      <c r="H10" s="41">
        <f t="shared" si="0"/>
        <v>108203</v>
      </c>
      <c r="I10" s="41">
        <f t="shared" si="0"/>
        <v>81998</v>
      </c>
      <c r="J10" s="31" t="s">
        <v>15</v>
      </c>
      <c r="K10" s="37">
        <v>45901</v>
      </c>
      <c r="L10" s="27"/>
      <c r="M10" s="28"/>
    </row>
    <row r="11" spans="1:17" ht="51.75" x14ac:dyDescent="0.25">
      <c r="A11" s="25" t="s">
        <v>49</v>
      </c>
      <c r="B11" s="26" t="s">
        <v>51</v>
      </c>
      <c r="C11" s="54"/>
      <c r="D11" s="30" t="s">
        <v>21</v>
      </c>
      <c r="E11" s="41">
        <f t="shared" ref="E11:E17" si="1">+G11+H11+I11</f>
        <v>657031</v>
      </c>
      <c r="F11" s="41">
        <f t="shared" ref="F11:F18" si="2">+E11</f>
        <v>657031</v>
      </c>
      <c r="G11" s="41">
        <v>474146</v>
      </c>
      <c r="H11" s="41">
        <v>104041</v>
      </c>
      <c r="I11" s="41">
        <v>78844</v>
      </c>
      <c r="J11" s="52"/>
      <c r="L11" s="27"/>
      <c r="M11" s="28"/>
    </row>
    <row r="12" spans="1:17" ht="34.5" x14ac:dyDescent="0.25">
      <c r="A12" s="25" t="s">
        <v>50</v>
      </c>
      <c r="B12" s="26" t="s">
        <v>53</v>
      </c>
      <c r="C12" s="54"/>
      <c r="D12" s="30" t="s">
        <v>21</v>
      </c>
      <c r="E12" s="41">
        <f t="shared" ref="E12" si="3">+G12+H12+I12</f>
        <v>26282</v>
      </c>
      <c r="F12" s="41">
        <f t="shared" ref="F12" si="4">+E12</f>
        <v>26282</v>
      </c>
      <c r="G12" s="41">
        <v>18966</v>
      </c>
      <c r="H12" s="41">
        <v>4162</v>
      </c>
      <c r="I12" s="41">
        <v>3154</v>
      </c>
      <c r="J12" s="31"/>
      <c r="K12" s="37"/>
      <c r="L12" s="27"/>
      <c r="M12" s="28"/>
    </row>
    <row r="13" spans="1:17" s="9" customFormat="1" ht="83.25" customHeight="1" x14ac:dyDescent="0.25">
      <c r="A13" s="25">
        <v>2</v>
      </c>
      <c r="B13" s="29" t="s">
        <v>25</v>
      </c>
      <c r="C13" s="54"/>
      <c r="D13" s="30" t="s">
        <v>21</v>
      </c>
      <c r="E13" s="41">
        <f t="shared" si="1"/>
        <v>42908636.24981866</v>
      </c>
      <c r="F13" s="41">
        <f t="shared" si="2"/>
        <v>42908636.24981866</v>
      </c>
      <c r="G13" s="46">
        <v>30351594</v>
      </c>
      <c r="H13" s="46">
        <v>6660006</v>
      </c>
      <c r="I13" s="46">
        <v>5897036.2498186594</v>
      </c>
      <c r="J13" s="31" t="s">
        <v>15</v>
      </c>
      <c r="K13" s="32">
        <v>46174</v>
      </c>
      <c r="L13" s="31"/>
      <c r="M13" s="33"/>
      <c r="N13" s="8"/>
      <c r="O13" s="8"/>
      <c r="P13" s="8"/>
    </row>
    <row r="14" spans="1:17" s="9" customFormat="1" ht="85.5" customHeight="1" x14ac:dyDescent="0.25">
      <c r="A14" s="25">
        <v>3</v>
      </c>
      <c r="B14" s="26" t="s">
        <v>48</v>
      </c>
      <c r="C14" s="55"/>
      <c r="D14" s="30" t="s">
        <v>21</v>
      </c>
      <c r="E14" s="41">
        <v>1682345.7552316235</v>
      </c>
      <c r="F14" s="41">
        <v>1682345.7552316235</v>
      </c>
      <c r="G14" s="47">
        <v>1214063.9802754845</v>
      </c>
      <c r="H14" s="47">
        <v>266400.28833472828</v>
      </c>
      <c r="I14" s="47">
        <v>201881.48662141094</v>
      </c>
      <c r="J14" s="31" t="s">
        <v>15</v>
      </c>
      <c r="K14" s="32">
        <v>46174</v>
      </c>
      <c r="L14" s="34"/>
      <c r="M14" s="35"/>
      <c r="N14" s="8"/>
      <c r="O14" s="8"/>
      <c r="P14" s="8"/>
    </row>
    <row r="15" spans="1:17" s="9" customFormat="1" ht="85.5" customHeight="1" x14ac:dyDescent="0.25">
      <c r="A15" s="25">
        <v>4</v>
      </c>
      <c r="B15" s="26" t="s">
        <v>26</v>
      </c>
      <c r="C15" s="36" t="s">
        <v>29</v>
      </c>
      <c r="D15" s="30" t="s">
        <v>21</v>
      </c>
      <c r="E15" s="41">
        <f t="shared" si="1"/>
        <v>126055</v>
      </c>
      <c r="F15" s="41">
        <f t="shared" si="2"/>
        <v>126055</v>
      </c>
      <c r="G15" s="47">
        <v>55528</v>
      </c>
      <c r="H15" s="47">
        <v>53600</v>
      </c>
      <c r="I15" s="47">
        <v>16927</v>
      </c>
      <c r="J15" s="31" t="s">
        <v>15</v>
      </c>
      <c r="K15" s="32">
        <v>46082</v>
      </c>
      <c r="L15" s="34"/>
      <c r="M15" s="35"/>
      <c r="N15" s="8"/>
      <c r="O15" s="8"/>
      <c r="P15" s="8"/>
    </row>
    <row r="16" spans="1:17" s="9" customFormat="1" ht="85.5" customHeight="1" x14ac:dyDescent="0.25">
      <c r="A16" s="25">
        <v>5</v>
      </c>
      <c r="B16" s="26" t="s">
        <v>22</v>
      </c>
      <c r="C16" s="31" t="s">
        <v>30</v>
      </c>
      <c r="D16" s="30" t="s">
        <v>21</v>
      </c>
      <c r="E16" s="41">
        <f t="shared" si="1"/>
        <v>427157</v>
      </c>
      <c r="F16" s="41">
        <f t="shared" si="2"/>
        <v>427157</v>
      </c>
      <c r="G16" s="48">
        <v>197881</v>
      </c>
      <c r="H16" s="48">
        <v>178017</v>
      </c>
      <c r="I16" s="48">
        <v>51259</v>
      </c>
      <c r="J16" s="31" t="s">
        <v>15</v>
      </c>
      <c r="K16" s="32">
        <v>46174</v>
      </c>
      <c r="L16" s="36"/>
      <c r="M16" s="33"/>
      <c r="N16" s="8"/>
      <c r="O16" s="8"/>
      <c r="P16" s="8"/>
    </row>
    <row r="17" spans="1:18" ht="42.75" customHeight="1" x14ac:dyDescent="0.25">
      <c r="A17" s="25">
        <v>6</v>
      </c>
      <c r="B17" s="29" t="s">
        <v>27</v>
      </c>
      <c r="C17" s="53" t="s">
        <v>31</v>
      </c>
      <c r="D17" s="30" t="s">
        <v>21</v>
      </c>
      <c r="E17" s="41">
        <f t="shared" si="1"/>
        <v>346911.95795006573</v>
      </c>
      <c r="F17" s="41">
        <f t="shared" si="2"/>
        <v>346911.95795006573</v>
      </c>
      <c r="G17" s="48">
        <v>0</v>
      </c>
      <c r="H17" s="48">
        <v>305519.05387647834</v>
      </c>
      <c r="I17" s="48">
        <v>41392.904073587386</v>
      </c>
      <c r="J17" s="31" t="s">
        <v>16</v>
      </c>
      <c r="K17" s="32">
        <v>45778</v>
      </c>
      <c r="L17" s="31"/>
      <c r="M17" s="33"/>
      <c r="P17" s="4"/>
      <c r="Q17" s="5"/>
      <c r="R17" s="5"/>
    </row>
    <row r="18" spans="1:18" ht="66" customHeight="1" x14ac:dyDescent="0.25">
      <c r="A18" s="25">
        <v>7</v>
      </c>
      <c r="B18" s="29" t="s">
        <v>35</v>
      </c>
      <c r="C18" s="54"/>
      <c r="D18" s="30" t="s">
        <v>21</v>
      </c>
      <c r="E18" s="41">
        <f t="shared" ref="E18:E20" si="5">+G18+H18+I18</f>
        <v>51570.302233902759</v>
      </c>
      <c r="F18" s="41">
        <f t="shared" si="2"/>
        <v>51570.302233902759</v>
      </c>
      <c r="G18" s="46">
        <v>38677.726675427068</v>
      </c>
      <c r="H18" s="46">
        <v>6704.1392904073582</v>
      </c>
      <c r="I18" s="46">
        <v>6188.4362680683307</v>
      </c>
      <c r="J18" s="31" t="s">
        <v>42</v>
      </c>
      <c r="K18" s="32">
        <v>45809</v>
      </c>
      <c r="L18" s="36"/>
      <c r="M18" s="33"/>
      <c r="O18" s="6"/>
      <c r="P18" s="5"/>
      <c r="Q18" s="5"/>
      <c r="R18" s="5"/>
    </row>
    <row r="19" spans="1:18" ht="57.75" customHeight="1" x14ac:dyDescent="0.25">
      <c r="A19" s="25" t="s">
        <v>38</v>
      </c>
      <c r="B19" s="29" t="s">
        <v>36</v>
      </c>
      <c r="C19" s="54"/>
      <c r="D19" s="30" t="s">
        <v>21</v>
      </c>
      <c r="E19" s="42">
        <f t="shared" si="5"/>
        <v>5000</v>
      </c>
      <c r="F19" s="42">
        <f t="shared" ref="F19:F21" si="6">+E19</f>
        <v>5000</v>
      </c>
      <c r="G19" s="44">
        <v>3750</v>
      </c>
      <c r="H19" s="44">
        <f>+'[1]UNE (2)'!$E$47*13%</f>
        <v>650</v>
      </c>
      <c r="I19" s="44">
        <f>+'[1]UNE (2)'!$E$47*12%</f>
        <v>600</v>
      </c>
      <c r="J19" s="31"/>
      <c r="K19" s="32"/>
      <c r="L19" s="31"/>
      <c r="M19" s="33"/>
      <c r="O19" s="6"/>
      <c r="P19" s="5"/>
      <c r="Q19" s="5"/>
      <c r="R19" s="5"/>
    </row>
    <row r="20" spans="1:18" ht="59.25" customHeight="1" x14ac:dyDescent="0.25">
      <c r="A20" s="25" t="s">
        <v>39</v>
      </c>
      <c r="B20" s="29" t="s">
        <v>37</v>
      </c>
      <c r="C20" s="54"/>
      <c r="D20" s="30" t="s">
        <v>21</v>
      </c>
      <c r="E20" s="42">
        <f t="shared" si="5"/>
        <v>30000</v>
      </c>
      <c r="F20" s="42">
        <f t="shared" si="6"/>
        <v>30000</v>
      </c>
      <c r="G20" s="43">
        <f>+'[2]Gastos por año (2)'!$BI$36</f>
        <v>22500</v>
      </c>
      <c r="H20" s="43">
        <f>+'[1]UNE (2)'!$E$50*13%</f>
        <v>3900</v>
      </c>
      <c r="I20" s="43">
        <f>+'[1]UNE (2)'!$E$50*12%</f>
        <v>3600</v>
      </c>
      <c r="J20" s="31"/>
      <c r="K20" s="32"/>
      <c r="L20" s="31"/>
      <c r="M20" s="33"/>
      <c r="P20" s="5"/>
      <c r="Q20" s="5"/>
      <c r="R20" s="5"/>
    </row>
    <row r="21" spans="1:18" ht="42.75" customHeight="1" x14ac:dyDescent="0.25">
      <c r="A21" s="25" t="s">
        <v>40</v>
      </c>
      <c r="B21" s="29" t="s">
        <v>47</v>
      </c>
      <c r="C21" s="55"/>
      <c r="D21" s="30" t="s">
        <v>21</v>
      </c>
      <c r="E21" s="42">
        <f>+G21+H21+I21</f>
        <v>16570.302233902759</v>
      </c>
      <c r="F21" s="42">
        <f t="shared" si="6"/>
        <v>16570.302233902759</v>
      </c>
      <c r="G21" s="43">
        <f>+'[2]Gastos por año (2)'!$BI$35+'[2]Gastos por año (2)'!$BI$37</f>
        <v>12427.726675427069</v>
      </c>
      <c r="H21" s="43">
        <f>+('[1]UNE (2)'!$E$52+'[1]UNE (2)'!$E$49)*13%</f>
        <v>2154.1392904073587</v>
      </c>
      <c r="I21" s="43">
        <f>+('[1]UNE (2)'!$E$52+'[1]UNE (2)'!$E$49)*12%</f>
        <v>1988.4362680683309</v>
      </c>
      <c r="J21" s="31"/>
      <c r="K21" s="32"/>
      <c r="L21" s="31"/>
      <c r="M21" s="33"/>
      <c r="P21" s="4"/>
      <c r="Q21" s="5"/>
      <c r="R21" s="5"/>
    </row>
    <row r="22" spans="1:18" ht="27.4" customHeight="1" x14ac:dyDescent="0.25">
      <c r="A22" s="13" t="s">
        <v>18</v>
      </c>
      <c r="N22" s="5"/>
      <c r="O22" s="5"/>
      <c r="P22" s="5"/>
    </row>
    <row r="23" spans="1:18" x14ac:dyDescent="0.25">
      <c r="A23" s="12" t="s">
        <v>19</v>
      </c>
      <c r="N23" s="5"/>
      <c r="O23" s="5"/>
      <c r="P23" s="5"/>
    </row>
    <row r="24" spans="1:18" x14ac:dyDescent="0.25">
      <c r="A24" s="12" t="s">
        <v>41</v>
      </c>
      <c r="N24" s="5"/>
      <c r="O24" s="5"/>
      <c r="P24" s="5"/>
    </row>
    <row r="25" spans="1:18" x14ac:dyDescent="0.25">
      <c r="A25" s="12" t="s">
        <v>43</v>
      </c>
    </row>
    <row r="26" spans="1:18" x14ac:dyDescent="0.25">
      <c r="A26" s="12" t="s">
        <v>44</v>
      </c>
    </row>
    <row r="27" spans="1:18" x14ac:dyDescent="0.25">
      <c r="A27" s="12" t="s">
        <v>45</v>
      </c>
    </row>
    <row r="28" spans="1:18" x14ac:dyDescent="0.25">
      <c r="A28" s="12" t="s">
        <v>46</v>
      </c>
    </row>
    <row r="29" spans="1:18" x14ac:dyDescent="0.25">
      <c r="E29" s="45"/>
      <c r="L29" s="7"/>
      <c r="M29" s="7"/>
      <c r="N29" s="7"/>
    </row>
    <row r="30" spans="1:18" ht="15.75" customHeight="1" x14ac:dyDescent="0.25">
      <c r="E30" s="45"/>
    </row>
    <row r="31" spans="1:18" ht="15.75" customHeight="1" x14ac:dyDescent="0.25">
      <c r="E31" s="45"/>
    </row>
    <row r="32" spans="1:18" ht="15.75" customHeight="1" x14ac:dyDescent="0.25">
      <c r="E32" s="45"/>
    </row>
    <row r="33" ht="15.75" customHeight="1" x14ac:dyDescent="0.25"/>
  </sheetData>
  <mergeCells count="15">
    <mergeCell ref="C17:C21"/>
    <mergeCell ref="A2:M2"/>
    <mergeCell ref="A7:M7"/>
    <mergeCell ref="A8:A9"/>
    <mergeCell ref="B8:B9"/>
    <mergeCell ref="C8:C9"/>
    <mergeCell ref="D8:D9"/>
    <mergeCell ref="E8:E9"/>
    <mergeCell ref="F8:F9"/>
    <mergeCell ref="G8:I8"/>
    <mergeCell ref="J8:J9"/>
    <mergeCell ref="K8:K9"/>
    <mergeCell ref="L8:L9"/>
    <mergeCell ref="M8:M9"/>
    <mergeCell ref="C10:C14"/>
  </mergeCells>
  <printOptions horizontalCentered="1"/>
  <pageMargins left="0.39370078740157483" right="0.31496062992125984" top="0.74803149606299213" bottom="0.74803149606299213" header="0.31496062992125984" footer="0.31496062992125984"/>
  <pageSetup paperSize="4632" scale="5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"/>
  <sheetViews>
    <sheetView zoomScale="85" zoomScaleNormal="85" workbookViewId="0">
      <selection activeCell="E18" sqref="E18"/>
    </sheetView>
  </sheetViews>
  <sheetFormatPr baseColWidth="10" defaultRowHeight="15" x14ac:dyDescent="0.25"/>
  <cols>
    <col min="1" max="1" width="78.42578125" customWidth="1"/>
    <col min="2" max="2" width="21.42578125" customWidth="1"/>
    <col min="3" max="3" width="16.42578125" customWidth="1"/>
    <col min="4" max="4" width="22" customWidth="1"/>
    <col min="5" max="5" width="29" customWidth="1"/>
  </cols>
  <sheetData>
    <row r="1" spans="1:7" ht="19.5" x14ac:dyDescent="0.25">
      <c r="A1" s="68" t="s">
        <v>20</v>
      </c>
      <c r="B1" s="70" t="s">
        <v>7</v>
      </c>
      <c r="C1" s="70"/>
      <c r="D1" s="70"/>
      <c r="E1" s="71" t="s">
        <v>24</v>
      </c>
    </row>
    <row r="2" spans="1:7" ht="19.5" x14ac:dyDescent="0.25">
      <c r="A2" s="69"/>
      <c r="B2" s="16" t="s">
        <v>12</v>
      </c>
      <c r="C2" s="16" t="s">
        <v>13</v>
      </c>
      <c r="D2" s="16" t="s">
        <v>14</v>
      </c>
      <c r="E2" s="72"/>
    </row>
    <row r="3" spans="1:7" s="12" customFormat="1" ht="51.4" customHeight="1" x14ac:dyDescent="0.25">
      <c r="A3" s="17" t="str">
        <f>+PA!C10</f>
        <v>Componente 1. Centro de Frontera con Infraestructura Física mejorada.</v>
      </c>
      <c r="B3" s="14">
        <f>+SUM(PA!G11:G14)</f>
        <v>32058769.980275486</v>
      </c>
      <c r="C3" s="14">
        <f>+SUM(PA!H11:H14)</f>
        <v>7034609.2883347282</v>
      </c>
      <c r="D3" s="14">
        <f>+SUM(PA!I11:I14)</f>
        <v>6180915.73644007</v>
      </c>
      <c r="E3" s="18">
        <f>SUM(B3:D3)</f>
        <v>45274295.005050287</v>
      </c>
    </row>
    <row r="4" spans="1:7" ht="51.4" customHeight="1" x14ac:dyDescent="0.25">
      <c r="A4" s="19" t="str">
        <f>+PA!C15</f>
        <v>Componente 2.  Plan de Visibilidad y Comunicación implementado</v>
      </c>
      <c r="B4" s="15">
        <f>+PA!G15</f>
        <v>55528</v>
      </c>
      <c r="C4" s="15">
        <f>+PA!H15</f>
        <v>53600</v>
      </c>
      <c r="D4" s="15">
        <f>+PA!I15</f>
        <v>16927</v>
      </c>
      <c r="E4" s="24">
        <f t="shared" ref="E4:E6" si="0">SUM(B4:D4)</f>
        <v>126055</v>
      </c>
    </row>
    <row r="5" spans="1:7" ht="51.4" customHeight="1" x14ac:dyDescent="0.25">
      <c r="A5" s="17" t="str">
        <f>+PA!C16</f>
        <v>Componente 3. Plan Gestión Ambiental (PGA) implementado</v>
      </c>
      <c r="B5" s="14">
        <f>+PA!G16</f>
        <v>197881</v>
      </c>
      <c r="C5" s="14">
        <f>+PA!H16</f>
        <v>178017</v>
      </c>
      <c r="D5" s="14">
        <f>+PA!I16</f>
        <v>51259</v>
      </c>
      <c r="E5" s="18">
        <f t="shared" si="0"/>
        <v>427157</v>
      </c>
    </row>
    <row r="6" spans="1:7" ht="51.4" customHeight="1" x14ac:dyDescent="0.25">
      <c r="A6" s="20" t="str">
        <f>+PA!C17</f>
        <v>Componente 4. Unidad Nacional Ejecutora conformada</v>
      </c>
      <c r="B6" s="15">
        <f>+PA!G17+PA!G18</f>
        <v>38677.726675427068</v>
      </c>
      <c r="C6" s="15">
        <f>+PA!H17+PA!H18</f>
        <v>312223.1931668857</v>
      </c>
      <c r="D6" s="15">
        <f>+PA!I17+PA!I18</f>
        <v>47581.340341655719</v>
      </c>
      <c r="E6" s="24">
        <f t="shared" si="0"/>
        <v>398482.26018396846</v>
      </c>
    </row>
    <row r="7" spans="1:7" ht="51" customHeight="1" thickBot="1" x14ac:dyDescent="0.3">
      <c r="A7" s="21" t="s">
        <v>23</v>
      </c>
      <c r="B7" s="22">
        <f>SUM(B3:B6)</f>
        <v>32350856.706950914</v>
      </c>
      <c r="C7" s="22">
        <f>SUM(C3:C6)</f>
        <v>7578449.4815016137</v>
      </c>
      <c r="D7" s="22">
        <f>SUM(D3:D6)</f>
        <v>6296683.0767817255</v>
      </c>
      <c r="E7" s="22">
        <f>SUM(E3:E6)</f>
        <v>46225989.265234254</v>
      </c>
      <c r="G7" s="10"/>
    </row>
    <row r="9" spans="1:7" x14ac:dyDescent="0.25">
      <c r="A9" s="75"/>
      <c r="B9" s="73"/>
      <c r="C9" s="73"/>
      <c r="D9" s="73"/>
      <c r="E9" s="10"/>
    </row>
    <row r="10" spans="1:7" x14ac:dyDescent="0.25">
      <c r="A10" s="75"/>
      <c r="B10" s="73"/>
      <c r="C10" s="73"/>
      <c r="D10" s="73"/>
      <c r="E10" s="73"/>
    </row>
    <row r="11" spans="1:7" x14ac:dyDescent="0.25">
      <c r="A11" s="75"/>
      <c r="B11" s="73"/>
      <c r="C11" s="73"/>
      <c r="D11" s="73"/>
      <c r="E11" s="73"/>
    </row>
    <row r="12" spans="1:7" x14ac:dyDescent="0.25">
      <c r="A12" s="75"/>
      <c r="B12" s="73"/>
      <c r="C12" s="73"/>
      <c r="D12" s="73"/>
      <c r="E12" s="73"/>
    </row>
    <row r="13" spans="1:7" x14ac:dyDescent="0.25">
      <c r="A13" s="74"/>
      <c r="B13" s="76"/>
      <c r="C13" s="76"/>
      <c r="D13" s="76"/>
      <c r="E13" s="76"/>
    </row>
  </sheetData>
  <mergeCells count="3">
    <mergeCell ref="A1:A2"/>
    <mergeCell ref="B1:D1"/>
    <mergeCell ref="E1:E2"/>
  </mergeCells>
  <pageMargins left="0.70866141732283472" right="0.70866141732283472" top="0.74803149606299213" bottom="0.74803149606299213" header="0.31496062992125984" footer="0.31496062992125984"/>
  <pageSetup paperSize="4632" scale="42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</vt:lpstr>
      <vt:lpstr>Conciliación</vt:lpstr>
      <vt:lpstr>PA!Área_de_impresión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Martin Calderini Cuevas</dc:creator>
  <cp:lastModifiedBy>Marcel Felices</cp:lastModifiedBy>
  <cp:lastPrinted>2022-02-22T14:39:24Z</cp:lastPrinted>
  <dcterms:created xsi:type="dcterms:W3CDTF">2019-03-27T14:54:40Z</dcterms:created>
  <dcterms:modified xsi:type="dcterms:W3CDTF">2025-04-07T15:26:53Z</dcterms:modified>
</cp:coreProperties>
</file>